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chetkinaAE\Desktop\Рабочая папка Саша\Калькуляция\2024\Доп услуги по тп\"/>
    </mc:Choice>
  </mc:AlternateContent>
  <xr:revisionPtr revIDLastSave="0" documentId="8_{DD56A081-1F28-4ACD-AE04-6063244A3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3" i="1"/>
  <c r="L12" i="1"/>
  <c r="L11" i="1"/>
  <c r="L10" i="1"/>
  <c r="M23" i="1" l="1"/>
  <c r="H23" i="1"/>
  <c r="M16" i="1"/>
  <c r="H15" i="1"/>
  <c r="O15" i="1" s="1"/>
  <c r="H14" i="1"/>
  <c r="O14" i="1" s="1"/>
  <c r="H13" i="1"/>
  <c r="O13" i="1" s="1"/>
  <c r="H12" i="1"/>
  <c r="O12" i="1" s="1"/>
  <c r="H11" i="1"/>
  <c r="O11" i="1" s="1"/>
  <c r="H10" i="1"/>
  <c r="O10" i="1" s="1"/>
  <c r="H22" i="1"/>
  <c r="I22" i="1" s="1"/>
  <c r="L22" i="1"/>
  <c r="L21" i="1"/>
  <c r="H21" i="1"/>
  <c r="O21" i="1" s="1"/>
  <c r="L20" i="1"/>
  <c r="H20" i="1"/>
  <c r="H19" i="1"/>
  <c r="H18" i="1"/>
  <c r="H16" i="1"/>
  <c r="I16" i="1" s="1"/>
  <c r="I23" i="1" l="1"/>
  <c r="N23" i="1" s="1"/>
  <c r="O23" i="1"/>
  <c r="O16" i="1"/>
  <c r="N16" i="1"/>
  <c r="N22" i="1"/>
  <c r="O22" i="1"/>
  <c r="I21" i="1"/>
  <c r="N21" i="1" s="1"/>
  <c r="P21" i="1" s="1"/>
  <c r="Q21" i="1" s="1"/>
  <c r="R21" i="1" s="1"/>
  <c r="O20" i="1"/>
  <c r="I20" i="1"/>
  <c r="N20" i="1" s="1"/>
  <c r="O19" i="1"/>
  <c r="I19" i="1"/>
  <c r="N19" i="1" s="1"/>
  <c r="O18" i="1"/>
  <c r="I18" i="1"/>
  <c r="N18" i="1" s="1"/>
  <c r="I12" i="1"/>
  <c r="P20" i="1" l="1"/>
  <c r="Q20" i="1" s="1"/>
  <c r="R20" i="1" s="1"/>
  <c r="P22" i="1"/>
  <c r="P23" i="1"/>
  <c r="Q23" i="1" s="1"/>
  <c r="R23" i="1" s="1"/>
  <c r="P16" i="1"/>
  <c r="Q16" i="1" s="1"/>
  <c r="R16" i="1" s="1"/>
  <c r="Q22" i="1"/>
  <c r="R22" i="1" s="1"/>
  <c r="I11" i="1"/>
  <c r="N11" i="1" s="1"/>
  <c r="P19" i="1"/>
  <c r="Q19" i="1" s="1"/>
  <c r="R19" i="1" s="1"/>
  <c r="I15" i="1"/>
  <c r="N15" i="1" s="1"/>
  <c r="P15" i="1" s="1"/>
  <c r="Q15" i="1" s="1"/>
  <c r="R15" i="1" s="1"/>
  <c r="P18" i="1"/>
  <c r="Q18" i="1" s="1"/>
  <c r="R18" i="1" s="1"/>
  <c r="I14" i="1"/>
  <c r="N14" i="1" s="1"/>
  <c r="I13" i="1"/>
  <c r="N13" i="1" s="1"/>
  <c r="N12" i="1"/>
  <c r="I10" i="1"/>
  <c r="N10" i="1" s="1"/>
  <c r="P11" i="1" l="1"/>
  <c r="Q11" i="1" s="1"/>
  <c r="R11" i="1" s="1"/>
  <c r="P12" i="1"/>
  <c r="Q12" i="1" s="1"/>
  <c r="R12" i="1" s="1"/>
  <c r="P14" i="1"/>
  <c r="Q14" i="1" s="1"/>
  <c r="R14" i="1" s="1"/>
  <c r="P13" i="1"/>
  <c r="Q13" i="1" s="1"/>
  <c r="R13" i="1" s="1"/>
  <c r="P10" i="1"/>
  <c r="Q10" i="1" s="1"/>
  <c r="R10" i="1" s="1"/>
</calcChain>
</file>

<file path=xl/sharedStrings.xml><?xml version="1.0" encoding="utf-8"?>
<sst xmlns="http://schemas.openxmlformats.org/spreadsheetml/2006/main" count="111" uniqueCount="84">
  <si>
    <t>№ п/п</t>
  </si>
  <si>
    <t xml:space="preserve">Наименование услуги                                                              </t>
  </si>
  <si>
    <t>Пакет услуги</t>
  </si>
  <si>
    <t>Состав бригады, профессия должность</t>
  </si>
  <si>
    <t>Часовая тарифная ставка,            руб.</t>
  </si>
  <si>
    <t>Материал используемый ГУП "РЭС" РБ,  цена за единицу без НДС,                          руб.</t>
  </si>
  <si>
    <t>Транспортные расходы (амортизация, ГСМ), руб.</t>
  </si>
  <si>
    <t>Рентабельность, 15%</t>
  </si>
  <si>
    <t>-Монтаж ответвления от шкафа учета, установленного на опоре, до вводного распределительного устройства на фасаде объекта проводом СИП в воздушном исполнении (при расположении объекта не далее 15 метров от опоры), с использованием материала ГУП "РЭС" РБ                                                                                                                -Фактическое присоединение провода СИП к электрическим сетям ГУП "РЭС" РБ</t>
  </si>
  <si>
    <t>"Минимум"*</t>
  </si>
  <si>
    <t>мастер участка 8 р.                    эл./монтер по эксплуатации р/сетей 5 р.                        эл./монтер по эксплуатации р/сетей 4 р.                               водитель автомобиля 4 р.</t>
  </si>
  <si>
    <t xml:space="preserve">-Установка пластикового распределительного щита (РЩ) на фасаде объекта                                                                                                                        -Установка автоматических выключателей                                                                                                                                                                           -Установка розетки 220В внутри корпуса распределительного щита                                                                                                                    -Монтаж ответвления от шкафа учета, установленного на опоре, до вводного распределительного устройства на фасаде объекта проводом СИП в воздушном исполнении (при расположении объекта не далее 15 метров от опоры), с использованием материала ГУП "РЭС" РБ                                                                                                                         -Фактическое присоединение провода СИП к электрическим сетям ГУП "РЭС" РБ                                                                                                                                                                                 Услуга может быть оказана только при наличии объекта капитального строительства или временной трубостойки для крепления РЩ </t>
  </si>
  <si>
    <t>"ТП под ключ"*</t>
  </si>
  <si>
    <t>Фактическое присоединение кабеля Заказчика к электрическим сетям ГУП «РЭС» РБ без подъема на опору (с использованием материала Заказчика)</t>
  </si>
  <si>
    <t>Фактическое присоединение кабеля Заказчика к электрическим сетям ГУП «РЭС» РБ с подъемом на опору (с использованием материала Заказчика)</t>
  </si>
  <si>
    <t>Выезд бригады ГУП «РЭС» РБ для допуска персонала Заказчика для выполнения работ в действующей электроустановке</t>
  </si>
  <si>
    <t>Дополнительные опции к типовым техническим решениям</t>
  </si>
  <si>
    <t xml:space="preserve">Установка розетки 220В внутри корпуса распределительного щита                                                                                                                                                                                                               </t>
  </si>
  <si>
    <t>розетка 220В, 1 шт.</t>
  </si>
  <si>
    <t xml:space="preserve">Монтаж ответвления от шкафа учета, установленного на опоре, до вводного распределительного устройства на фасаде объекта проводом СИП в воздушном исполнении (при расположении объекта  далее 15 метров от опоры, но не далее 25 метров), с использованием материала ГУП "РЭС" РБ                                                                                                                   </t>
  </si>
  <si>
    <t>1 м</t>
  </si>
  <si>
    <t>95 (руб.1м)</t>
  </si>
  <si>
    <t>190 (руб.1м)</t>
  </si>
  <si>
    <t xml:space="preserve">Установка пластикового распределительного щита (РЩ) на фасаде объекта, с использованием материала ГУП "РЭС" РБ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</si>
  <si>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Выезд бригады ГУП «РЭС» РБ для оказания услуг</t>
  </si>
  <si>
    <t>эл./монтер по эксплуатации р/сетей 6 р.                             водитель автомобиля 4 р.</t>
  </si>
  <si>
    <t>Калькуляция дополнительных платных услуг, включающих в себя выполнение работ, отнесенных договором технологического присоединения к обязанностям Заказчика</t>
  </si>
  <si>
    <t>401,37         314,92                          278,47              262,09</t>
  </si>
  <si>
    <t xml:space="preserve">355,74                     262,09 </t>
  </si>
  <si>
    <t>220В</t>
  </si>
  <si>
    <t>380В</t>
  </si>
  <si>
    <t>Стоимость трудозатрат, всего,  руб</t>
  </si>
  <si>
    <t>Страховые взносы, 30,4%</t>
  </si>
  <si>
    <t>Стоимость материалов, всего, руб.</t>
  </si>
  <si>
    <t>Общехозяйственные расходы,   138,4%      47,8</t>
  </si>
  <si>
    <t>Итого стоимость услуги без НДС  220В/380В,  руб.</t>
  </si>
  <si>
    <t>Итого стоимость услуги с  НДС  220В/380В,  руб.</t>
  </si>
  <si>
    <t>Стоимость услуги без НДС  220В/380В,  руб.</t>
  </si>
  <si>
    <t xml:space="preserve">эл./монтер по эксплуатации р/сетей 4 р.                           </t>
  </si>
  <si>
    <t>1 усл.</t>
  </si>
  <si>
    <t>220В, 380В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</si>
  <si>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     </t>
  </si>
  <si>
    <t xml:space="preserve">401,37         314,92                          278,47              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</si>
  <si>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 </t>
  </si>
  <si>
    <t xml:space="preserve">401,37         314,92                          278,47          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</si>
  <si>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  </t>
  </si>
  <si>
    <t xml:space="preserve">401,37         314,92                          278,47           </t>
  </si>
  <si>
    <t>*</t>
  </si>
  <si>
    <t>максимальная мощность энергопринимающих устройств Заказчика до 15 кВт включительно</t>
  </si>
  <si>
    <t>**</t>
  </si>
  <si>
    <t>в случае подачи заявления на оказание платных услуг без наличия заявки на технологическое присоединение /действующего договора об осуществлении технологического присоединения на указанный объект/ в стоимость включается выезд бригады для оказания услуг</t>
  </si>
  <si>
    <t>Заместитель директора по технологическому присоединению и развитию услуг ПО "СЭС"</t>
  </si>
  <si>
    <t>И.М. Саляхов</t>
  </si>
  <si>
    <t>Д.Ю. Самохин</t>
  </si>
  <si>
    <t>Начальник ОЭиТЦ АУ</t>
  </si>
  <si>
    <t>А.Е. Чечеткина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</si>
  <si>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   </t>
  </si>
  <si>
    <t xml:space="preserve">401,37         314,92                          278,47            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</si>
  <si>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</t>
  </si>
  <si>
    <t xml:space="preserve">мастер участка 8 р.                    эл./монтер по эксплуатации р/сетей 5 р.                        эл./монтер по эксплуатации р/сетей 4 р.                              </t>
  </si>
  <si>
    <t>Время, затраченное на выполнение услуги 220В/380В, час</t>
  </si>
  <si>
    <t>1 выезд</t>
  </si>
  <si>
    <t>Заместитель директора  по реализации электросетевых услуг и развитию ПО "ЮЭС"</t>
  </si>
  <si>
    <t>Справочно ОАО БЭ  Стоимость услуги с НДС      220В/380В  руб.</t>
  </si>
  <si>
    <t>Утверждаю</t>
  </si>
  <si>
    <t>Генеральный директор</t>
  </si>
  <si>
    <t>ГУП "РЭС"  РБ</t>
  </si>
  <si>
    <t>_________________В.В. Мазур</t>
  </si>
  <si>
    <t>______ ____________  2024 г.</t>
  </si>
  <si>
    <r>
      <t>77,83               220</t>
    </r>
    <r>
      <rPr>
        <sz val="11"/>
        <rFont val="Times New Roman"/>
        <family val="1"/>
        <charset val="204"/>
      </rPr>
      <t xml:space="preserve">,00  </t>
    </r>
    <r>
      <rPr>
        <sz val="11"/>
        <color theme="1"/>
        <rFont val="Times New Roman"/>
        <family val="1"/>
        <charset val="204"/>
      </rPr>
      <t xml:space="preserve">          62,00               24,62             </t>
    </r>
    <r>
      <rPr>
        <sz val="11"/>
        <rFont val="Times New Roman"/>
        <family val="1"/>
        <charset val="204"/>
      </rPr>
      <t xml:space="preserve"> 85,0  </t>
    </r>
    <r>
      <rPr>
        <sz val="11"/>
        <color theme="1"/>
        <rFont val="Times New Roman"/>
        <family val="1"/>
        <charset val="204"/>
      </rPr>
      <t xml:space="preserve">              1,20                         </t>
    </r>
  </si>
  <si>
    <r>
      <t>191,67               220</t>
    </r>
    <r>
      <rPr>
        <sz val="11"/>
        <rFont val="Times New Roman"/>
        <family val="1"/>
        <charset val="204"/>
      </rPr>
      <t xml:space="preserve">,00  </t>
    </r>
    <r>
      <rPr>
        <sz val="11"/>
        <color theme="1"/>
        <rFont val="Times New Roman"/>
        <family val="1"/>
        <charset val="204"/>
      </rPr>
      <t xml:space="preserve">          62,00               24,62             </t>
    </r>
    <r>
      <rPr>
        <sz val="11"/>
        <rFont val="Times New Roman"/>
        <family val="1"/>
        <charset val="204"/>
      </rPr>
      <t xml:space="preserve"> 365,22  </t>
    </r>
    <r>
      <rPr>
        <sz val="11"/>
        <color theme="1"/>
        <rFont val="Times New Roman"/>
        <family val="1"/>
        <charset val="204"/>
      </rPr>
      <t xml:space="preserve">              1,20                         </t>
    </r>
  </si>
  <si>
    <t>корпус защитный КДЕ-1 с динрейкой</t>
  </si>
  <si>
    <t>корпус защитный КДЕ-3 с динрейкой</t>
  </si>
  <si>
    <t>Материал используемый ГУП "РЭС" РБ  220В/380В,                                                                               кол-во</t>
  </si>
  <si>
    <r>
      <t xml:space="preserve">провод СИП-4  2*16      25 м.,       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                </t>
    </r>
    <r>
      <rPr>
        <sz val="11"/>
        <rFont val="Times New Roman"/>
        <family val="1"/>
        <charset val="204"/>
      </rPr>
      <t xml:space="preserve">анкерный зажим 2 шт., </t>
    </r>
    <r>
      <rPr>
        <sz val="11"/>
        <color theme="1"/>
        <rFont val="Times New Roman"/>
        <family val="1"/>
        <charset val="204"/>
      </rPr>
      <t xml:space="preserve">                                                     лента монтажная F 207 1 м.,                                         скрепа для ленты НС-20-Т  1 шт.,                         </t>
    </r>
    <r>
      <rPr>
        <sz val="11"/>
        <rFont val="Times New Roman"/>
        <family val="1"/>
        <charset val="204"/>
      </rPr>
      <t xml:space="preserve"> кронштейн анкерный СА-25  2 шт., 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                  саморезы 4,5х25  4 шт. </t>
    </r>
  </si>
  <si>
    <r>
      <t xml:space="preserve">провод СИП-4  4*16      25 м.,       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                </t>
    </r>
    <r>
      <rPr>
        <sz val="11"/>
        <rFont val="Times New Roman"/>
        <family val="1"/>
        <charset val="204"/>
      </rPr>
      <t xml:space="preserve">анкерный зажим 2 шт., </t>
    </r>
    <r>
      <rPr>
        <sz val="11"/>
        <color theme="1"/>
        <rFont val="Times New Roman"/>
        <family val="1"/>
        <charset val="204"/>
      </rPr>
      <t xml:space="preserve">                                                    лента монтажная F 207 1 м.,                                         скрепа для ленты НС-20-Т  1 шт.,                         </t>
    </r>
    <r>
      <rPr>
        <sz val="11"/>
        <rFont val="Times New Roman"/>
        <family val="1"/>
        <charset val="204"/>
      </rPr>
      <t xml:space="preserve"> кронштейн анкерный СА-2000  2 шт., 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                  саморезы 4,5х25  4 шт. </t>
    </r>
  </si>
  <si>
    <t>провод СИП-4  4*16  25м.,                      анкерный зажим  2 шт.,                                         лента монтажная F 207  2 м.,                                          скрепа для ленты НС-20-Т  2  шт.,                              кронштейн анкерный СА-2000 2 шт.,                        саморезы 4,5х25  4 шт.,                                             корпус защитный КДЕ-3 с динрейкой  1 шт.,                                                      выкл. автоматический 3х полюсный 63А 1 шт.,                                                          розетка 220В на DIN рейку  1шт.,                    провод для обвязки ВВГ  НГ  2*6   1м</t>
  </si>
  <si>
    <t>провод СИП-4  2*16  25м.,                      анкерный зажим  2 шт.,                                         лента монтажная F 207  2 м.,                                          скрепа для ленты НС-20-Т  2  шт.,                              кронштейн анкерный СА-25 2 шт.,                        саморезы 4,5х25  4 шт.,                                             корпус защитный КДЕ-1 с динрейкой  1 шт.,                                                      выкл. автоматический 2х полюсный 16А 1 шт.,                                                          розетка 220В на DIN рейку  1шт.,                               провод для обвязки ВВГ  НГ  2*6       1м</t>
  </si>
  <si>
    <t xml:space="preserve">77,83                  220,00            62,00                24,62              85,0                1,20                 825,0                                319,00                                                    398,0                158,33        </t>
  </si>
  <si>
    <t xml:space="preserve">191,67          220,00            62,00               24,62              365,22                1,20                                      1701,00                       672,00                                        398,0                              158,33       </t>
  </si>
  <si>
    <t xml:space="preserve">провод СИП-4  2*16             </t>
  </si>
  <si>
    <r>
      <t xml:space="preserve">провод СИП-4  4*16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</t>
    </r>
  </si>
  <si>
    <t>было</t>
  </si>
  <si>
    <t>Напряжение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</si>
</sst>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9" fontId="1" fillId="0" borderId="19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25" xfId="0" applyNumberFormat="1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view="pageBreakPreview" zoomScale="60" zoomScaleNormal="90" workbookViewId="0">
      <selection activeCell="B7" sqref="B7:S7"/>
    </sheetView>
  </sheetViews>
  <sheetFormatPr defaultRowHeight="15" x14ac:dyDescent="0.25"/>
  <cols>
    <col min="1" max="1" width="5.28515625" customWidth="1"/>
    <col min="2" max="2" width="45.5703125" customWidth="1"/>
    <col min="3" max="3" width="13.5703125" customWidth="1"/>
    <col min="4" max="4" width="10.85546875" customWidth="1"/>
    <col min="5" max="5" width="36.28515625" hidden="1" customWidth="1"/>
    <col min="6" max="6" width="0" hidden="1" customWidth="1"/>
    <col min="7" max="7" width="12" hidden="1" customWidth="1"/>
    <col min="8" max="9" width="0" hidden="1" customWidth="1"/>
    <col min="10" max="10" width="41.85546875" hidden="1" customWidth="1"/>
    <col min="11" max="12" width="13.28515625" hidden="1" customWidth="1"/>
    <col min="13" max="13" width="11.85546875" hidden="1" customWidth="1"/>
    <col min="14" max="14" width="12.140625" hidden="1" customWidth="1"/>
    <col min="15" max="15" width="10.7109375" hidden="1" customWidth="1"/>
    <col min="16" max="16" width="10.140625" hidden="1" customWidth="1"/>
    <col min="17" max="17" width="11.7109375" hidden="1" customWidth="1"/>
    <col min="18" max="18" width="28.140625" customWidth="1"/>
    <col min="19" max="19" width="12.28515625" hidden="1" customWidth="1"/>
    <col min="20" max="20" width="10.28515625" hidden="1" customWidth="1"/>
  </cols>
  <sheetData>
    <row r="1" spans="1:20" ht="15.75" x14ac:dyDescent="0.25">
      <c r="P1" s="75" t="s">
        <v>64</v>
      </c>
      <c r="Q1" s="75"/>
      <c r="R1" s="75"/>
    </row>
    <row r="2" spans="1:20" ht="15.75" x14ac:dyDescent="0.25">
      <c r="P2" s="75" t="s">
        <v>65</v>
      </c>
      <c r="Q2" s="75"/>
      <c r="R2" s="75"/>
    </row>
    <row r="3" spans="1:20" ht="15.75" x14ac:dyDescent="0.25">
      <c r="P3" s="75" t="s">
        <v>66</v>
      </c>
      <c r="Q3" s="75"/>
      <c r="R3" s="75"/>
    </row>
    <row r="4" spans="1:20" ht="15.75" x14ac:dyDescent="0.25">
      <c r="P4" s="75" t="s">
        <v>67</v>
      </c>
      <c r="Q4" s="75"/>
      <c r="R4" s="75"/>
    </row>
    <row r="5" spans="1:20" ht="15.75" x14ac:dyDescent="0.25">
      <c r="P5" s="75" t="s">
        <v>68</v>
      </c>
      <c r="Q5" s="75"/>
      <c r="R5" s="75"/>
    </row>
    <row r="6" spans="1:20" x14ac:dyDescent="0.25">
      <c r="P6" s="42"/>
      <c r="Q6" s="42"/>
      <c r="R6" s="42"/>
    </row>
    <row r="7" spans="1:20" ht="18.75" x14ac:dyDescent="0.3">
      <c r="B7" s="98" t="s">
        <v>26</v>
      </c>
      <c r="C7" s="98"/>
      <c r="D7" s="98"/>
      <c r="E7" s="98"/>
      <c r="F7" s="98"/>
      <c r="G7" s="98"/>
      <c r="H7" s="98"/>
      <c r="I7" s="98"/>
      <c r="J7" s="98"/>
      <c r="K7" s="99"/>
      <c r="L7" s="99"/>
      <c r="M7" s="99"/>
      <c r="N7" s="99"/>
      <c r="O7" s="99"/>
      <c r="P7" s="99"/>
      <c r="Q7" s="99"/>
      <c r="R7" s="99"/>
      <c r="S7" s="99"/>
    </row>
    <row r="8" spans="1:20" ht="15.75" thickBot="1" x14ac:dyDescent="0.3">
      <c r="T8" t="s">
        <v>82</v>
      </c>
    </row>
    <row r="9" spans="1:20" ht="114.75" thickBot="1" x14ac:dyDescent="0.3">
      <c r="A9" s="1" t="s">
        <v>0</v>
      </c>
      <c r="B9" s="2" t="s">
        <v>1</v>
      </c>
      <c r="C9" s="2" t="s">
        <v>2</v>
      </c>
      <c r="D9" s="2" t="s">
        <v>83</v>
      </c>
      <c r="E9" s="2" t="s">
        <v>3</v>
      </c>
      <c r="F9" s="2" t="s">
        <v>4</v>
      </c>
      <c r="G9" s="2" t="s">
        <v>60</v>
      </c>
      <c r="H9" s="2" t="s">
        <v>31</v>
      </c>
      <c r="I9" s="2" t="s">
        <v>32</v>
      </c>
      <c r="J9" s="76" t="s">
        <v>73</v>
      </c>
      <c r="K9" s="2" t="s">
        <v>5</v>
      </c>
      <c r="L9" s="2" t="s">
        <v>33</v>
      </c>
      <c r="M9" s="2" t="s">
        <v>6</v>
      </c>
      <c r="N9" s="2" t="s">
        <v>37</v>
      </c>
      <c r="O9" s="2" t="s">
        <v>34</v>
      </c>
      <c r="P9" s="2" t="s">
        <v>7</v>
      </c>
      <c r="Q9" s="2" t="s">
        <v>35</v>
      </c>
      <c r="R9" s="2" t="s">
        <v>36</v>
      </c>
      <c r="S9" s="89" t="s">
        <v>63</v>
      </c>
      <c r="T9" s="89" t="s">
        <v>36</v>
      </c>
    </row>
    <row r="10" spans="1:20" ht="91.5" customHeight="1" x14ac:dyDescent="0.25">
      <c r="A10" s="100">
        <v>1</v>
      </c>
      <c r="B10" s="94" t="s">
        <v>8</v>
      </c>
      <c r="C10" s="102" t="s">
        <v>9</v>
      </c>
      <c r="D10" s="6" t="s">
        <v>29</v>
      </c>
      <c r="E10" s="24" t="s">
        <v>45</v>
      </c>
      <c r="F10" s="25" t="s">
        <v>57</v>
      </c>
      <c r="G10" s="4">
        <v>1.449025</v>
      </c>
      <c r="H10" s="21">
        <f t="shared" ref="H10:H15" si="0">(401.37+314.92+278.47)*G10</f>
        <v>1441.4321090000001</v>
      </c>
      <c r="I10" s="21">
        <f t="shared" ref="I10:I23" si="1">H10*0.304</f>
        <v>438.19536113600003</v>
      </c>
      <c r="J10" s="77" t="s">
        <v>74</v>
      </c>
      <c r="K10" s="3" t="s">
        <v>69</v>
      </c>
      <c r="L10" s="25">
        <f>77.83*25+220*2+62*1+24.62*1+85*2+1.2*4</f>
        <v>2647.17</v>
      </c>
      <c r="M10" s="5"/>
      <c r="N10" s="70">
        <f t="shared" ref="N10:N16" si="2">H10+I10+L10+M10</f>
        <v>4526.7974701359999</v>
      </c>
      <c r="O10" s="70">
        <f t="shared" ref="O10:O16" si="3">H10*1.384</f>
        <v>1994.942038856</v>
      </c>
      <c r="P10" s="70">
        <f t="shared" ref="P10:P23" si="4">(N10+O10)*0.15</f>
        <v>978.26092634880001</v>
      </c>
      <c r="Q10" s="58">
        <f t="shared" ref="Q10:Q23" si="5">N10+O10+P10</f>
        <v>7500.0004353408003</v>
      </c>
      <c r="R10" s="5">
        <f t="shared" ref="R10:R23" si="6">Q10*1.2</f>
        <v>9000.00052240896</v>
      </c>
      <c r="S10" s="88">
        <v>9000</v>
      </c>
      <c r="T10" s="5">
        <v>7999.9975537296395</v>
      </c>
    </row>
    <row r="11" spans="1:20" ht="91.5" customHeight="1" thickBot="1" x14ac:dyDescent="0.3">
      <c r="A11" s="101"/>
      <c r="B11" s="95"/>
      <c r="C11" s="95"/>
      <c r="D11" s="7" t="s">
        <v>30</v>
      </c>
      <c r="E11" s="52" t="s">
        <v>56</v>
      </c>
      <c r="F11" s="7" t="s">
        <v>57</v>
      </c>
      <c r="G11" s="81">
        <v>1.449025</v>
      </c>
      <c r="H11" s="29">
        <f t="shared" si="0"/>
        <v>1441.4321090000001</v>
      </c>
      <c r="I11" s="29">
        <f t="shared" si="1"/>
        <v>438.19536113600003</v>
      </c>
      <c r="J11" s="82" t="s">
        <v>75</v>
      </c>
      <c r="K11" s="83" t="s">
        <v>70</v>
      </c>
      <c r="L11" s="84">
        <f>191.67*25+220*2+62*1+24.62*1+365.22*2+1.2*4</f>
        <v>6053.61</v>
      </c>
      <c r="M11" s="26"/>
      <c r="N11" s="74">
        <f t="shared" si="2"/>
        <v>7933.2374701359995</v>
      </c>
      <c r="O11" s="74">
        <f t="shared" si="3"/>
        <v>1994.942038856</v>
      </c>
      <c r="P11" s="74">
        <f>(N11+O11)*0.15-0.74</f>
        <v>1488.4869263487999</v>
      </c>
      <c r="Q11" s="61">
        <f t="shared" si="5"/>
        <v>11416.6664353408</v>
      </c>
      <c r="R11" s="26">
        <f t="shared" si="6"/>
        <v>13699.999722408958</v>
      </c>
      <c r="S11" s="65">
        <v>12000</v>
      </c>
      <c r="T11" s="26">
        <v>11000.001719343512</v>
      </c>
    </row>
    <row r="12" spans="1:20" ht="150" customHeight="1" x14ac:dyDescent="0.25">
      <c r="A12" s="105">
        <v>2</v>
      </c>
      <c r="B12" s="103" t="s">
        <v>11</v>
      </c>
      <c r="C12" s="107" t="s">
        <v>12</v>
      </c>
      <c r="D12" s="6" t="s">
        <v>29</v>
      </c>
      <c r="E12" s="24" t="s">
        <v>41</v>
      </c>
      <c r="F12" s="6" t="s">
        <v>57</v>
      </c>
      <c r="G12" s="4">
        <v>2.2712500000000002</v>
      </c>
      <c r="H12" s="10">
        <f t="shared" si="0"/>
        <v>2259.3486500000004</v>
      </c>
      <c r="I12" s="10">
        <f t="shared" si="1"/>
        <v>686.84198960000015</v>
      </c>
      <c r="J12" s="78" t="s">
        <v>77</v>
      </c>
      <c r="K12" s="3" t="s">
        <v>78</v>
      </c>
      <c r="L12" s="25">
        <f>77.83*25+220*2+62*2+24.62*2+85*2+1.2*4+825+319+398+158.33*1</f>
        <v>4434.12</v>
      </c>
      <c r="M12" s="5"/>
      <c r="N12" s="70">
        <f t="shared" si="2"/>
        <v>7380.3106396000003</v>
      </c>
      <c r="O12" s="70">
        <f t="shared" si="3"/>
        <v>3126.9385316000003</v>
      </c>
      <c r="P12" s="70">
        <f t="shared" si="4"/>
        <v>1576.0873756800002</v>
      </c>
      <c r="Q12" s="59">
        <f t="shared" si="5"/>
        <v>12083.33654688</v>
      </c>
      <c r="R12" s="5">
        <f t="shared" si="6"/>
        <v>14500.003856256</v>
      </c>
      <c r="S12" s="62">
        <v>14500</v>
      </c>
      <c r="T12" s="5">
        <v>14000.0018696405</v>
      </c>
    </row>
    <row r="13" spans="1:20" ht="151.5" customHeight="1" thickBot="1" x14ac:dyDescent="0.3">
      <c r="A13" s="106"/>
      <c r="B13" s="104"/>
      <c r="C13" s="108"/>
      <c r="D13" s="7" t="s">
        <v>30</v>
      </c>
      <c r="E13" s="53" t="s">
        <v>58</v>
      </c>
      <c r="F13" s="54" t="s">
        <v>42</v>
      </c>
      <c r="G13" s="81">
        <v>2.2991869999999999</v>
      </c>
      <c r="H13" s="9">
        <f t="shared" si="0"/>
        <v>2287.13926012</v>
      </c>
      <c r="I13" s="29">
        <f t="shared" si="1"/>
        <v>695.29033507648001</v>
      </c>
      <c r="J13" s="85" t="s">
        <v>76</v>
      </c>
      <c r="K13" s="86" t="s">
        <v>79</v>
      </c>
      <c r="L13" s="84">
        <f>191.67*25+220*2+62*2+24.62*2+365.22*2+1.2*4+1701+672+398+158.33*1</f>
        <v>9069.56</v>
      </c>
      <c r="M13" s="26"/>
      <c r="N13" s="74">
        <f t="shared" si="2"/>
        <v>12051.989595196479</v>
      </c>
      <c r="O13" s="72">
        <f t="shared" si="3"/>
        <v>3165.4007360060796</v>
      </c>
      <c r="P13" s="74">
        <f t="shared" si="4"/>
        <v>2282.6085496803835</v>
      </c>
      <c r="Q13" s="61">
        <f t="shared" si="5"/>
        <v>17499.99888088294</v>
      </c>
      <c r="R13" s="26">
        <f t="shared" si="6"/>
        <v>20999.998657059528</v>
      </c>
      <c r="S13" s="65">
        <v>16500</v>
      </c>
      <c r="T13" s="26">
        <v>17000.004847498749</v>
      </c>
    </row>
    <row r="14" spans="1:20" ht="70.5" customHeight="1" thickBot="1" x14ac:dyDescent="0.3">
      <c r="A14" s="11">
        <v>3</v>
      </c>
      <c r="B14" s="12" t="s">
        <v>13</v>
      </c>
      <c r="C14" s="1" t="s">
        <v>39</v>
      </c>
      <c r="D14" s="23" t="s">
        <v>40</v>
      </c>
      <c r="E14" s="12" t="s">
        <v>59</v>
      </c>
      <c r="F14" s="56" t="s">
        <v>46</v>
      </c>
      <c r="G14" s="16">
        <v>1.2195119999999999</v>
      </c>
      <c r="H14" s="13">
        <f t="shared" si="0"/>
        <v>1213.12175712</v>
      </c>
      <c r="I14" s="38">
        <f t="shared" si="1"/>
        <v>368.78901416447997</v>
      </c>
      <c r="J14" s="14"/>
      <c r="K14" s="14"/>
      <c r="L14" s="14"/>
      <c r="M14" s="15"/>
      <c r="N14" s="73">
        <f t="shared" si="2"/>
        <v>1581.91077128448</v>
      </c>
      <c r="O14" s="70">
        <f t="shared" si="3"/>
        <v>1678.9605118540799</v>
      </c>
      <c r="P14" s="73">
        <f t="shared" si="4"/>
        <v>489.13069247078397</v>
      </c>
      <c r="Q14" s="60">
        <f t="shared" si="5"/>
        <v>3750.0019756093443</v>
      </c>
      <c r="R14" s="15">
        <f t="shared" si="6"/>
        <v>4500.002370731213</v>
      </c>
      <c r="S14" s="63">
        <v>4000</v>
      </c>
      <c r="T14" s="15">
        <v>4500.002370731213</v>
      </c>
    </row>
    <row r="15" spans="1:20" ht="68.25" customHeight="1" thickBot="1" x14ac:dyDescent="0.3">
      <c r="A15" s="11">
        <v>4</v>
      </c>
      <c r="B15" s="12" t="s">
        <v>14</v>
      </c>
      <c r="C15" s="1" t="s">
        <v>39</v>
      </c>
      <c r="D15" s="23" t="s">
        <v>40</v>
      </c>
      <c r="E15" s="12" t="s">
        <v>45</v>
      </c>
      <c r="F15" s="56" t="s">
        <v>42</v>
      </c>
      <c r="G15" s="16">
        <v>1.490513</v>
      </c>
      <c r="H15" s="13">
        <f t="shared" si="0"/>
        <v>1482.7027118799999</v>
      </c>
      <c r="I15" s="38">
        <f t="shared" si="1"/>
        <v>450.74162441151998</v>
      </c>
      <c r="J15" s="14"/>
      <c r="K15" s="14"/>
      <c r="L15" s="14"/>
      <c r="M15" s="15"/>
      <c r="N15" s="73">
        <f t="shared" si="2"/>
        <v>1933.4443362915199</v>
      </c>
      <c r="O15" s="70">
        <f t="shared" si="3"/>
        <v>2052.0605532419199</v>
      </c>
      <c r="P15" s="73">
        <f t="shared" si="4"/>
        <v>597.82573343001593</v>
      </c>
      <c r="Q15" s="60">
        <f t="shared" si="5"/>
        <v>4583.3306229634554</v>
      </c>
      <c r="R15" s="15">
        <f t="shared" si="6"/>
        <v>5499.9967475561461</v>
      </c>
      <c r="S15" s="63">
        <v>5500</v>
      </c>
      <c r="T15" s="15">
        <v>5499.9967475561461</v>
      </c>
    </row>
    <row r="16" spans="1:20" ht="53.25" customHeight="1" thickBot="1" x14ac:dyDescent="0.3">
      <c r="A16" s="11">
        <v>5</v>
      </c>
      <c r="B16" s="12" t="s">
        <v>15</v>
      </c>
      <c r="C16" s="1" t="s">
        <v>39</v>
      </c>
      <c r="D16" s="23" t="s">
        <v>40</v>
      </c>
      <c r="E16" s="12" t="s">
        <v>25</v>
      </c>
      <c r="F16" s="56" t="s">
        <v>28</v>
      </c>
      <c r="G16" s="16">
        <v>1.5398400000000001</v>
      </c>
      <c r="H16" s="13">
        <f>(355.74+262.09)*G16</f>
        <v>951.3593472</v>
      </c>
      <c r="I16" s="38">
        <f t="shared" si="1"/>
        <v>289.2132415488</v>
      </c>
      <c r="J16" s="14"/>
      <c r="K16" s="14"/>
      <c r="L16" s="14"/>
      <c r="M16" s="15">
        <f>10040/162.25*(1+0.5)+0.14753*20*2*42.106</f>
        <v>341.29564985023109</v>
      </c>
      <c r="N16" s="73">
        <f t="shared" si="2"/>
        <v>1581.868238599031</v>
      </c>
      <c r="O16" s="73">
        <f t="shared" si="3"/>
        <v>1316.6813365247999</v>
      </c>
      <c r="P16" s="73">
        <f t="shared" si="4"/>
        <v>434.7824362685746</v>
      </c>
      <c r="Q16" s="60">
        <f t="shared" si="5"/>
        <v>3333.3320113924055</v>
      </c>
      <c r="R16" s="15">
        <f t="shared" si="6"/>
        <v>3999.9984136708863</v>
      </c>
      <c r="S16" s="63">
        <v>3000</v>
      </c>
      <c r="T16" s="15">
        <v>3999.9984136708863</v>
      </c>
    </row>
    <row r="17" spans="1:20" ht="30" customHeight="1" thickBot="1" x14ac:dyDescent="0.3">
      <c r="A17" s="96" t="s">
        <v>16</v>
      </c>
      <c r="B17" s="97"/>
      <c r="C17" s="97"/>
      <c r="D17" s="17"/>
      <c r="E17" s="18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2"/>
      <c r="R17" s="20"/>
      <c r="S17" s="64"/>
      <c r="T17" s="20"/>
    </row>
    <row r="18" spans="1:20" ht="52.5" customHeight="1" thickBot="1" x14ac:dyDescent="0.3">
      <c r="A18" s="13">
        <v>1</v>
      </c>
      <c r="B18" s="31" t="s">
        <v>17</v>
      </c>
      <c r="C18" s="1" t="s">
        <v>39</v>
      </c>
      <c r="D18" s="12" t="s">
        <v>40</v>
      </c>
      <c r="E18" s="67" t="s">
        <v>38</v>
      </c>
      <c r="F18" s="1">
        <v>278.47000000000003</v>
      </c>
      <c r="G18" s="16">
        <v>0.22015000000000001</v>
      </c>
      <c r="H18" s="13">
        <f>(278.47)*G18</f>
        <v>61.30517050000001</v>
      </c>
      <c r="I18" s="38">
        <f t="shared" si="1"/>
        <v>18.636771832000001</v>
      </c>
      <c r="J18" s="80" t="s">
        <v>18</v>
      </c>
      <c r="K18" s="16">
        <v>398</v>
      </c>
      <c r="L18" s="16">
        <f>K18</f>
        <v>398</v>
      </c>
      <c r="M18" s="15"/>
      <c r="N18" s="73">
        <f t="shared" ref="N18:N23" si="7">H18+I18+L18+M18</f>
        <v>477.941942332</v>
      </c>
      <c r="O18" s="73">
        <f>H18*0.478</f>
        <v>29.303871499000003</v>
      </c>
      <c r="P18" s="73">
        <f t="shared" si="4"/>
        <v>76.086872074650003</v>
      </c>
      <c r="Q18" s="60">
        <f t="shared" si="5"/>
        <v>583.33268590565001</v>
      </c>
      <c r="R18" s="15">
        <f t="shared" si="6"/>
        <v>699.99922308678003</v>
      </c>
      <c r="S18" s="63">
        <v>600</v>
      </c>
      <c r="T18" s="15">
        <v>550.00241209747196</v>
      </c>
    </row>
    <row r="19" spans="1:20" ht="59.25" customHeight="1" x14ac:dyDescent="0.25">
      <c r="A19" s="90">
        <v>2</v>
      </c>
      <c r="B19" s="92" t="s">
        <v>19</v>
      </c>
      <c r="C19" s="28" t="s">
        <v>20</v>
      </c>
      <c r="D19" s="25" t="s">
        <v>29</v>
      </c>
      <c r="E19" s="32" t="s">
        <v>41</v>
      </c>
      <c r="F19" s="25" t="s">
        <v>42</v>
      </c>
      <c r="G19" s="21">
        <v>1.7409999999999998E-2</v>
      </c>
      <c r="H19" s="10">
        <f>(401.37+314.92+278.47)*G19</f>
        <v>17.318771599999998</v>
      </c>
      <c r="I19" s="10">
        <f t="shared" si="1"/>
        <v>5.2649065663999997</v>
      </c>
      <c r="J19" s="24" t="s">
        <v>80</v>
      </c>
      <c r="K19" s="25">
        <v>77.83</v>
      </c>
      <c r="L19" s="25">
        <f>K19</f>
        <v>77.83</v>
      </c>
      <c r="M19" s="28"/>
      <c r="N19" s="70">
        <f t="shared" si="7"/>
        <v>100.41367816639999</v>
      </c>
      <c r="O19" s="70">
        <f>H19*0.478</f>
        <v>8.2783728247999981</v>
      </c>
      <c r="P19" s="70">
        <f t="shared" si="4"/>
        <v>16.303807648679999</v>
      </c>
      <c r="Q19" s="59">
        <f t="shared" si="5"/>
        <v>124.99585863988</v>
      </c>
      <c r="R19" s="5">
        <f t="shared" si="6"/>
        <v>149.995030367856</v>
      </c>
      <c r="S19" s="62" t="s">
        <v>21</v>
      </c>
      <c r="T19" s="5">
        <v>150.00048097372797</v>
      </c>
    </row>
    <row r="20" spans="1:20" ht="63" customHeight="1" thickBot="1" x14ac:dyDescent="0.3">
      <c r="A20" s="91"/>
      <c r="B20" s="93"/>
      <c r="C20" s="9" t="s">
        <v>20</v>
      </c>
      <c r="D20" s="9" t="s">
        <v>30</v>
      </c>
      <c r="E20" s="30" t="s">
        <v>43</v>
      </c>
      <c r="F20" s="27" t="s">
        <v>44</v>
      </c>
      <c r="G20" s="21">
        <v>1.7409999999999998E-2</v>
      </c>
      <c r="H20" s="29">
        <f>(401.37+314.92+278.47)*G20</f>
        <v>17.318771599999998</v>
      </c>
      <c r="I20" s="29">
        <f t="shared" si="1"/>
        <v>5.2649065663999997</v>
      </c>
      <c r="J20" s="30" t="s">
        <v>81</v>
      </c>
      <c r="K20" s="27">
        <v>191.67</v>
      </c>
      <c r="L20" s="27">
        <f>K20</f>
        <v>191.67</v>
      </c>
      <c r="M20" s="9"/>
      <c r="N20" s="74">
        <f t="shared" si="7"/>
        <v>214.25367816639999</v>
      </c>
      <c r="O20" s="74">
        <f>H20*0.478</f>
        <v>8.2783728247999981</v>
      </c>
      <c r="P20" s="74">
        <f>(N20+O20)*0.15-5.915</f>
        <v>27.464807648679994</v>
      </c>
      <c r="Q20" s="61">
        <f t="shared" si="5"/>
        <v>249.99685863987997</v>
      </c>
      <c r="R20" s="26">
        <f t="shared" si="6"/>
        <v>299.99623036785596</v>
      </c>
      <c r="S20" s="65" t="s">
        <v>22</v>
      </c>
      <c r="T20" s="26">
        <v>249.99510645075839</v>
      </c>
    </row>
    <row r="21" spans="1:20" ht="71.25" customHeight="1" x14ac:dyDescent="0.25">
      <c r="A21" s="90">
        <v>3</v>
      </c>
      <c r="B21" s="94" t="s">
        <v>23</v>
      </c>
      <c r="C21" s="25" t="s">
        <v>39</v>
      </c>
      <c r="D21" s="25" t="s">
        <v>29</v>
      </c>
      <c r="E21" s="35" t="s">
        <v>45</v>
      </c>
      <c r="F21" s="25" t="s">
        <v>46</v>
      </c>
      <c r="G21" s="81">
        <v>0.63831899999999997</v>
      </c>
      <c r="H21" s="10">
        <f>(401.37+314.92+278.47)*G21</f>
        <v>634.97420843999998</v>
      </c>
      <c r="I21" s="10">
        <f t="shared" si="1"/>
        <v>193.03215936575998</v>
      </c>
      <c r="J21" s="79" t="s">
        <v>71</v>
      </c>
      <c r="K21" s="10">
        <v>825</v>
      </c>
      <c r="L21" s="4">
        <f>K21</f>
        <v>825</v>
      </c>
      <c r="M21" s="28"/>
      <c r="N21" s="70">
        <f t="shared" si="7"/>
        <v>1653.00636780576</v>
      </c>
      <c r="O21" s="70">
        <f>H21*0.478</f>
        <v>303.51767163431998</v>
      </c>
      <c r="P21" s="70">
        <f t="shared" si="4"/>
        <v>293.47860591601199</v>
      </c>
      <c r="Q21" s="59">
        <f t="shared" si="5"/>
        <v>2250.0026453560918</v>
      </c>
      <c r="R21" s="5">
        <f t="shared" si="6"/>
        <v>2700.0031744273101</v>
      </c>
      <c r="S21" s="62">
        <v>3300</v>
      </c>
      <c r="T21" s="5">
        <v>2999.99800963392</v>
      </c>
    </row>
    <row r="22" spans="1:20" ht="59.25" customHeight="1" thickBot="1" x14ac:dyDescent="0.3">
      <c r="A22" s="91"/>
      <c r="B22" s="95"/>
      <c r="C22" s="27" t="s">
        <v>39</v>
      </c>
      <c r="D22" s="9" t="s">
        <v>30</v>
      </c>
      <c r="E22" s="36" t="s">
        <v>45</v>
      </c>
      <c r="F22" s="68" t="s">
        <v>46</v>
      </c>
      <c r="G22" s="81">
        <v>0.63831700000000002</v>
      </c>
      <c r="H22" s="51">
        <f>(401.37+314.92+278.47)*G22</f>
        <v>634.97221892000005</v>
      </c>
      <c r="I22" s="51">
        <f t="shared" si="1"/>
        <v>193.03155455168002</v>
      </c>
      <c r="J22" s="87" t="s">
        <v>72</v>
      </c>
      <c r="K22" s="29">
        <v>1701</v>
      </c>
      <c r="L22" s="37">
        <f>K22</f>
        <v>1701</v>
      </c>
      <c r="M22" s="9"/>
      <c r="N22" s="74">
        <f t="shared" si="7"/>
        <v>2529.0037734716798</v>
      </c>
      <c r="O22" s="74">
        <f>H22*0.478</f>
        <v>303.51672064375998</v>
      </c>
      <c r="P22" s="74">
        <f>(N22+O22)*0.15-7.395</f>
        <v>417.48307411731599</v>
      </c>
      <c r="Q22" s="61">
        <f t="shared" si="5"/>
        <v>3250.0035682327557</v>
      </c>
      <c r="R22" s="26">
        <f t="shared" si="6"/>
        <v>3900.0042818793067</v>
      </c>
      <c r="S22" s="66">
        <v>3600</v>
      </c>
      <c r="T22" s="26">
        <v>3999.9957694862401</v>
      </c>
    </row>
    <row r="23" spans="1:20" ht="70.5" customHeight="1" thickBot="1" x14ac:dyDescent="0.3">
      <c r="A23" s="13">
        <v>4</v>
      </c>
      <c r="B23" s="69" t="s">
        <v>24</v>
      </c>
      <c r="C23" s="1" t="s">
        <v>61</v>
      </c>
      <c r="D23" s="23" t="s">
        <v>40</v>
      </c>
      <c r="E23" s="8" t="s">
        <v>10</v>
      </c>
      <c r="F23" s="55" t="s">
        <v>27</v>
      </c>
      <c r="G23" s="57">
        <v>1.45</v>
      </c>
      <c r="H23" s="51">
        <f>(401.37+314.92+278.47+262.09)*G23</f>
        <v>1822.4324999999999</v>
      </c>
      <c r="I23" s="51">
        <f t="shared" si="1"/>
        <v>554.01947999999993</v>
      </c>
      <c r="J23" s="1"/>
      <c r="K23" s="1"/>
      <c r="L23" s="1"/>
      <c r="M23" s="71">
        <f>10040/162.25*(1+1.45)+0.14*20*2*42.086</f>
        <v>387.2871469953775</v>
      </c>
      <c r="N23" s="74">
        <f t="shared" si="7"/>
        <v>2763.7391269953773</v>
      </c>
      <c r="O23" s="74">
        <f>H23*0.478-11.67</f>
        <v>859.45273499999996</v>
      </c>
      <c r="P23" s="74">
        <f t="shared" si="4"/>
        <v>543.47877929930655</v>
      </c>
      <c r="Q23" s="61">
        <f t="shared" si="5"/>
        <v>4166.6706412946842</v>
      </c>
      <c r="R23" s="26">
        <f t="shared" si="6"/>
        <v>5000.0047695536205</v>
      </c>
      <c r="S23" s="34">
        <v>4000</v>
      </c>
      <c r="T23" s="26">
        <v>5000.0047695536205</v>
      </c>
    </row>
    <row r="24" spans="1:20" ht="4.5" customHeight="1" x14ac:dyDescent="0.25">
      <c r="A24" s="43"/>
      <c r="B24" s="44"/>
      <c r="C24" s="33"/>
      <c r="D24" s="22"/>
      <c r="E24" s="45"/>
      <c r="F24" s="45"/>
      <c r="G24" s="46"/>
      <c r="H24" s="47"/>
      <c r="I24" s="47"/>
      <c r="J24" s="48"/>
      <c r="K24" s="46"/>
      <c r="L24" s="49"/>
      <c r="M24" s="22"/>
      <c r="N24" s="50"/>
      <c r="O24" s="50"/>
      <c r="P24" s="50"/>
      <c r="Q24" s="50"/>
      <c r="R24" s="50"/>
      <c r="S24" s="43"/>
    </row>
    <row r="25" spans="1:20" ht="25.5" x14ac:dyDescent="0.25">
      <c r="A25" s="39" t="s">
        <v>47</v>
      </c>
      <c r="B25" s="40" t="s">
        <v>48</v>
      </c>
    </row>
    <row r="26" spans="1:20" ht="77.25" x14ac:dyDescent="0.25">
      <c r="A26" s="39" t="s">
        <v>49</v>
      </c>
      <c r="B26" s="41" t="s">
        <v>50</v>
      </c>
    </row>
    <row r="28" spans="1:20" x14ac:dyDescent="0.25">
      <c r="A28" s="42"/>
      <c r="B28" s="42"/>
      <c r="C28" s="42"/>
      <c r="D28" s="42"/>
      <c r="E28" s="42"/>
      <c r="F28" s="42"/>
      <c r="G28" s="42"/>
    </row>
    <row r="29" spans="1:20" x14ac:dyDescent="0.25">
      <c r="A29" s="42" t="s">
        <v>51</v>
      </c>
      <c r="B29" s="42"/>
      <c r="C29" s="42"/>
      <c r="D29" s="42"/>
      <c r="E29" s="42"/>
      <c r="F29" s="42" t="s">
        <v>52</v>
      </c>
      <c r="G29" s="42"/>
    </row>
    <row r="30" spans="1:20" x14ac:dyDescent="0.25">
      <c r="A30" s="42"/>
      <c r="B30" s="42"/>
      <c r="C30" s="42"/>
      <c r="D30" s="42"/>
      <c r="E30" s="42"/>
      <c r="F30" s="42"/>
      <c r="G30" s="42"/>
    </row>
    <row r="31" spans="1:20" x14ac:dyDescent="0.25">
      <c r="A31" s="42" t="s">
        <v>62</v>
      </c>
      <c r="B31" s="42"/>
      <c r="C31" s="42"/>
      <c r="D31" s="42"/>
      <c r="E31" s="42"/>
      <c r="F31" s="42" t="s">
        <v>53</v>
      </c>
      <c r="G31" s="42"/>
    </row>
    <row r="32" spans="1:20" x14ac:dyDescent="0.25">
      <c r="A32" s="42"/>
      <c r="B32" s="42"/>
      <c r="C32" s="42"/>
      <c r="D32" s="42"/>
      <c r="E32" s="42"/>
      <c r="F32" s="42"/>
      <c r="G32" s="42"/>
    </row>
    <row r="33" spans="1:7" x14ac:dyDescent="0.25">
      <c r="A33" s="42" t="s">
        <v>54</v>
      </c>
      <c r="B33" s="42"/>
      <c r="C33" s="42"/>
      <c r="D33" s="42"/>
      <c r="E33" s="42"/>
      <c r="F33" s="42" t="s">
        <v>55</v>
      </c>
      <c r="G33" s="42"/>
    </row>
    <row r="34" spans="1:7" x14ac:dyDescent="0.25">
      <c r="A34" s="42"/>
      <c r="B34" s="42"/>
      <c r="C34" s="42"/>
      <c r="D34" s="42"/>
      <c r="E34" s="42"/>
      <c r="F34" s="42"/>
      <c r="G34" s="42"/>
    </row>
  </sheetData>
  <mergeCells count="12">
    <mergeCell ref="B7:S7"/>
    <mergeCell ref="B10:B11"/>
    <mergeCell ref="A10:A11"/>
    <mergeCell ref="C10:C11"/>
    <mergeCell ref="B12:B13"/>
    <mergeCell ref="A12:A13"/>
    <mergeCell ref="C12:C13"/>
    <mergeCell ref="A19:A20"/>
    <mergeCell ref="B19:B20"/>
    <mergeCell ref="A21:A22"/>
    <mergeCell ref="B21:B22"/>
    <mergeCell ref="A17:C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</dc:creator>
  <cp:lastModifiedBy>Чечёткина Александра Евгеньевна</cp:lastModifiedBy>
  <cp:lastPrinted>2024-07-02T07:08:37Z</cp:lastPrinted>
  <dcterms:created xsi:type="dcterms:W3CDTF">2024-06-05T03:14:16Z</dcterms:created>
  <dcterms:modified xsi:type="dcterms:W3CDTF">2024-08-09T05:04:39Z</dcterms:modified>
</cp:coreProperties>
</file>